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13590" windowHeight="10800" activeTab="0"/>
  </bookViews>
  <sheets>
    <sheet name="Sheet1" sheetId="1" r:id="rId1"/>
  </sheets>
  <definedNames>
    <definedName name="_xlnm.Print_Area" localSheetId="0">'Sheet1'!$A$1:$Q$30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<sst xmlns="http://schemas.openxmlformats.org/spreadsheetml/2006/main" count="35" uniqueCount="32">
  <si>
    <t>7月</t>
  </si>
  <si>
    <t>8月</t>
  </si>
  <si>
    <t>9月</t>
  </si>
  <si>
    <t>10月</t>
  </si>
  <si>
    <t>11月</t>
  </si>
  <si>
    <t>12月</t>
  </si>
  <si>
    <t>部    门</t>
  </si>
  <si>
    <t>里程定额</t>
  </si>
  <si>
    <t>1月</t>
  </si>
  <si>
    <t>2月</t>
  </si>
  <si>
    <t>3月</t>
  </si>
  <si>
    <t>4月</t>
  </si>
  <si>
    <t>5月</t>
  </si>
  <si>
    <t>6月</t>
  </si>
  <si>
    <t>累计</t>
  </si>
  <si>
    <t>剩余里程</t>
  </si>
  <si>
    <t>月均</t>
  </si>
  <si>
    <t>信息技术部</t>
  </si>
  <si>
    <t>财务核算部</t>
  </si>
  <si>
    <t>质检与稽查部</t>
  </si>
  <si>
    <t>水电运行</t>
  </si>
  <si>
    <t>热力运行部</t>
  </si>
  <si>
    <t>东校区能源管理部</t>
  </si>
  <si>
    <t>部门用车合计</t>
  </si>
  <si>
    <t>中心用车合计</t>
  </si>
  <si>
    <t>总    计</t>
  </si>
  <si>
    <t>***</t>
  </si>
  <si>
    <t>综合部</t>
  </si>
  <si>
    <t>公建维修部</t>
  </si>
  <si>
    <t>公寓维修部</t>
  </si>
  <si>
    <t>供应部</t>
  </si>
  <si>
    <t>2017年能源管理中心各部门公务用车里程统计表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</si>
</sst>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.8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76" fontId="2" fillId="33" borderId="2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76" fontId="2" fillId="33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33" borderId="33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2016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年能源管理中心公务用车里程统计图</a:t>
            </a:r>
          </a:p>
        </c:rich>
      </c:tx>
      <c:layout>
        <c:manualLayout>
          <c:xMode val="factor"/>
          <c:yMode val="factor"/>
          <c:x val="-0.00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1"/>
          <c:w val="0.8745"/>
          <c:h val="0.919"/>
        </c:manualLayout>
      </c:layout>
      <c:lineChart>
        <c:grouping val="standard"/>
        <c:varyColors val="0"/>
        <c:ser>
          <c:idx val="0"/>
          <c:order val="0"/>
          <c:tx>
            <c:v>总计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Sheet1!$C$3:$N$3</c:f>
              <c:strCache/>
            </c:strRef>
          </c:cat>
          <c:val>
            <c:numRef>
              <c:f>Sheet1!$C$16:$N$16</c:f>
              <c:numCache/>
            </c:numRef>
          </c:val>
          <c:smooth val="0"/>
        </c:ser>
        <c:ser>
          <c:idx val="1"/>
          <c:order val="1"/>
          <c:tx>
            <c:v>部门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Sheet1!$C$3:$N$3</c:f>
              <c:strCache/>
            </c:strRef>
          </c:cat>
          <c:val>
            <c:numRef>
              <c:f>Sheet1!$C$14:$N$14</c:f>
              <c:numCache/>
            </c:numRef>
          </c:val>
          <c:smooth val="0"/>
        </c:ser>
        <c:ser>
          <c:idx val="2"/>
          <c:order val="2"/>
          <c:tx>
            <c:v>中心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Sheet1!$C$3:$N$3</c:f>
              <c:strCache/>
            </c:strRef>
          </c:cat>
          <c:val>
            <c:numRef>
              <c:f>Sheet1!$C$15:$N$15</c:f>
              <c:numCache/>
            </c:numRef>
          </c:val>
          <c:smooth val="0"/>
        </c:ser>
        <c:marker val="1"/>
        <c:axId val="66976543"/>
        <c:axId val="54273728"/>
      </c:lineChart>
      <c:catAx>
        <c:axId val="6697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73728"/>
        <c:crosses val="autoZero"/>
        <c:auto val="1"/>
        <c:lblOffset val="100"/>
        <c:tickLblSkip val="1"/>
        <c:noMultiLvlLbl val="0"/>
      </c:catAx>
      <c:valAx>
        <c:axId val="542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6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176"/>
          <c:w val="0.0665"/>
          <c:h val="0.6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0</xdr:rowOff>
    </xdr:from>
    <xdr:to>
      <xdr:col>16</xdr:col>
      <xdr:colOff>628650</xdr:colOff>
      <xdr:row>30</xdr:row>
      <xdr:rowOff>161925</xdr:rowOff>
    </xdr:to>
    <xdr:graphicFrame>
      <xdr:nvGraphicFramePr>
        <xdr:cNvPr id="1" name="Chart 3"/>
        <xdr:cNvGraphicFramePr/>
      </xdr:nvGraphicFramePr>
      <xdr:xfrm>
        <a:off x="66675" y="4029075"/>
        <a:ext cx="9829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S12" sqref="S12"/>
    </sheetView>
  </sheetViews>
  <sheetFormatPr defaultColWidth="9.00390625" defaultRowHeight="14.25"/>
  <cols>
    <col min="1" max="1" width="16.00390625" style="1" customWidth="1"/>
    <col min="2" max="2" width="8.375" style="0" customWidth="1"/>
    <col min="3" max="14" width="6.625" style="1" customWidth="1"/>
    <col min="15" max="15" width="8.625" style="1" customWidth="1"/>
    <col min="16" max="16" width="9.125" style="0" customWidth="1"/>
    <col min="17" max="17" width="8.75390625" style="0" customWidth="1"/>
  </cols>
  <sheetData>
    <row r="1" spans="1:17" ht="21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.75" customHeight="1" thickBot="1">
      <c r="A2" s="42"/>
      <c r="B2" s="42"/>
      <c r="C2" s="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9"/>
      <c r="Q2" s="39"/>
    </row>
    <row r="3" spans="1:17" ht="19.5" customHeight="1" thickBot="1">
      <c r="A3" s="3" t="s">
        <v>6</v>
      </c>
      <c r="B3" s="3" t="s">
        <v>7</v>
      </c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6" t="s">
        <v>5</v>
      </c>
      <c r="O3" s="7" t="s">
        <v>14</v>
      </c>
      <c r="P3" s="5" t="s">
        <v>15</v>
      </c>
      <c r="Q3" s="8" t="s">
        <v>16</v>
      </c>
    </row>
    <row r="4" spans="1:17" ht="19.5" customHeight="1" thickBot="1">
      <c r="A4" s="9" t="s">
        <v>27</v>
      </c>
      <c r="B4" s="30">
        <v>1000</v>
      </c>
      <c r="C4" s="10">
        <v>17</v>
      </c>
      <c r="D4" s="11">
        <v>0</v>
      </c>
      <c r="E4" s="11">
        <v>81</v>
      </c>
      <c r="F4" s="11">
        <v>0</v>
      </c>
      <c r="G4" s="11">
        <f>3+15+8+5</f>
        <v>31</v>
      </c>
      <c r="H4" s="11">
        <f>8+19.4+18.3</f>
        <v>45.7</v>
      </c>
      <c r="I4" s="11">
        <f>17.1+7+7+14</f>
        <v>45.1</v>
      </c>
      <c r="J4" s="11">
        <f>262+10+10+5+4</f>
        <v>291</v>
      </c>
      <c r="K4" s="11">
        <f>9</f>
        <v>9</v>
      </c>
      <c r="L4" s="11">
        <f>10+8</f>
        <v>18</v>
      </c>
      <c r="M4" s="11">
        <f>10</f>
        <v>10</v>
      </c>
      <c r="N4" s="12">
        <f>3</f>
        <v>3</v>
      </c>
      <c r="O4" s="21">
        <f>SUM(C4:N4)</f>
        <v>550.8</v>
      </c>
      <c r="P4" s="22">
        <f aca="true" t="shared" si="0" ref="P4:P11">B4-O4</f>
        <v>449.20000000000005</v>
      </c>
      <c r="Q4" s="23">
        <f>AVERAGE(C4:N4)</f>
        <v>45.9</v>
      </c>
    </row>
    <row r="5" spans="1:17" ht="19.5" customHeight="1">
      <c r="A5" s="9" t="s">
        <v>30</v>
      </c>
      <c r="B5" s="35">
        <v>2000</v>
      </c>
      <c r="C5" s="10">
        <v>13</v>
      </c>
      <c r="D5" s="11">
        <v>0</v>
      </c>
      <c r="E5" s="11">
        <v>8</v>
      </c>
      <c r="F5" s="11">
        <v>54</v>
      </c>
      <c r="G5" s="11">
        <f>20+5+5+26+26+36</f>
        <v>118</v>
      </c>
      <c r="H5" s="11">
        <f>3+36+11+11</f>
        <v>61</v>
      </c>
      <c r="I5" s="11">
        <v>0</v>
      </c>
      <c r="J5" s="11">
        <v>0</v>
      </c>
      <c r="K5" s="11">
        <v>0</v>
      </c>
      <c r="L5" s="11">
        <v>0</v>
      </c>
      <c r="M5" s="11">
        <v>70</v>
      </c>
      <c r="N5" s="12">
        <f>23+10+12</f>
        <v>45</v>
      </c>
      <c r="O5" s="21">
        <f>SUM(C5:N5)</f>
        <v>369</v>
      </c>
      <c r="P5" s="22">
        <f t="shared" si="0"/>
        <v>1631</v>
      </c>
      <c r="Q5" s="23">
        <f>AVERAGE(C5:N5)</f>
        <v>30.75</v>
      </c>
    </row>
    <row r="6" spans="1:17" ht="19.5" customHeight="1">
      <c r="A6" s="13" t="s">
        <v>17</v>
      </c>
      <c r="B6" s="31">
        <v>700</v>
      </c>
      <c r="C6" s="14">
        <v>2</v>
      </c>
      <c r="D6" s="15">
        <v>8</v>
      </c>
      <c r="E6" s="15">
        <v>0</v>
      </c>
      <c r="F6" s="15">
        <v>5</v>
      </c>
      <c r="G6" s="15">
        <f>3+8+2+2+2</f>
        <v>17</v>
      </c>
      <c r="H6" s="15">
        <f>20+2+8+2+22</f>
        <v>54</v>
      </c>
      <c r="I6" s="15">
        <f>17+7</f>
        <v>24</v>
      </c>
      <c r="J6" s="15">
        <v>0</v>
      </c>
      <c r="K6" s="15">
        <f>2</f>
        <v>2</v>
      </c>
      <c r="L6" s="15">
        <f>7+1.5+2+3+16</f>
        <v>29.5</v>
      </c>
      <c r="M6" s="15">
        <f>7+7+7+7+5</f>
        <v>33</v>
      </c>
      <c r="N6" s="16">
        <f>7+7+7+7+7</f>
        <v>35</v>
      </c>
      <c r="O6" s="24">
        <f aca="true" t="shared" si="1" ref="O6:O16">SUM(C6:N6)</f>
        <v>209.5</v>
      </c>
      <c r="P6" s="25">
        <f t="shared" si="0"/>
        <v>490.5</v>
      </c>
      <c r="Q6" s="26">
        <f aca="true" t="shared" si="2" ref="Q6:Q16">AVERAGE(C6:N6)</f>
        <v>17.458333333333332</v>
      </c>
    </row>
    <row r="7" spans="1:17" ht="19.5" customHeight="1">
      <c r="A7" s="13" t="s">
        <v>18</v>
      </c>
      <c r="B7" s="31">
        <v>200</v>
      </c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6">
        <f>10</f>
        <v>10</v>
      </c>
      <c r="O7" s="24">
        <f t="shared" si="1"/>
        <v>10</v>
      </c>
      <c r="P7" s="25">
        <f t="shared" si="0"/>
        <v>190</v>
      </c>
      <c r="Q7" s="26">
        <f t="shared" si="2"/>
        <v>0.8333333333333334</v>
      </c>
    </row>
    <row r="8" spans="1:17" ht="19.5" customHeight="1">
      <c r="A8" s="13" t="s">
        <v>19</v>
      </c>
      <c r="B8" s="31">
        <v>600</v>
      </c>
      <c r="C8" s="14">
        <v>27</v>
      </c>
      <c r="D8" s="15">
        <v>7</v>
      </c>
      <c r="E8" s="15">
        <v>18</v>
      </c>
      <c r="F8" s="15">
        <v>6</v>
      </c>
      <c r="G8" s="15">
        <f>3+20+7+8</f>
        <v>38</v>
      </c>
      <c r="H8" s="15">
        <f>7+4+10+10</f>
        <v>31</v>
      </c>
      <c r="I8" s="15">
        <f>5+10+5+7</f>
        <v>27</v>
      </c>
      <c r="J8" s="15">
        <v>0</v>
      </c>
      <c r="K8" s="15">
        <f>7+10+7+13+1.6</f>
        <v>38.6</v>
      </c>
      <c r="L8" s="15">
        <f>7</f>
        <v>7</v>
      </c>
      <c r="M8" s="15">
        <f>7+12</f>
        <v>19</v>
      </c>
      <c r="N8" s="16">
        <f>10</f>
        <v>10</v>
      </c>
      <c r="O8" s="24">
        <f t="shared" si="1"/>
        <v>228.6</v>
      </c>
      <c r="P8" s="25">
        <f t="shared" si="0"/>
        <v>371.4</v>
      </c>
      <c r="Q8" s="26">
        <f t="shared" si="2"/>
        <v>19.05</v>
      </c>
    </row>
    <row r="9" spans="1:17" ht="19.5" customHeight="1">
      <c r="A9" s="13" t="s">
        <v>20</v>
      </c>
      <c r="B9" s="31">
        <v>2000</v>
      </c>
      <c r="C9" s="14">
        <v>0</v>
      </c>
      <c r="D9" s="15">
        <v>0</v>
      </c>
      <c r="E9" s="15">
        <v>30</v>
      </c>
      <c r="F9" s="15">
        <v>0</v>
      </c>
      <c r="G9" s="15">
        <f>4</f>
        <v>4</v>
      </c>
      <c r="H9" s="15">
        <v>0</v>
      </c>
      <c r="I9" s="15">
        <f>15</f>
        <v>15</v>
      </c>
      <c r="J9" s="15">
        <v>0</v>
      </c>
      <c r="K9" s="15">
        <v>0</v>
      </c>
      <c r="L9" s="15">
        <f>10</f>
        <v>10</v>
      </c>
      <c r="M9" s="15">
        <v>0</v>
      </c>
      <c r="N9" s="16">
        <v>0</v>
      </c>
      <c r="O9" s="24">
        <f t="shared" si="1"/>
        <v>59</v>
      </c>
      <c r="P9" s="25">
        <f t="shared" si="0"/>
        <v>1941</v>
      </c>
      <c r="Q9" s="26">
        <f t="shared" si="2"/>
        <v>4.916666666666667</v>
      </c>
    </row>
    <row r="10" spans="1:17" ht="19.5" customHeight="1">
      <c r="A10" s="13" t="s">
        <v>21</v>
      </c>
      <c r="B10" s="31">
        <v>1000</v>
      </c>
      <c r="C10" s="14">
        <v>13</v>
      </c>
      <c r="D10" s="15">
        <v>0</v>
      </c>
      <c r="E10" s="15">
        <v>13</v>
      </c>
      <c r="F10" s="15">
        <v>0</v>
      </c>
      <c r="G10" s="15">
        <f>4</f>
        <v>4</v>
      </c>
      <c r="H10" s="15">
        <v>0</v>
      </c>
      <c r="I10" s="15">
        <v>0</v>
      </c>
      <c r="J10" s="15">
        <v>0</v>
      </c>
      <c r="K10" s="15">
        <f>20</f>
        <v>20</v>
      </c>
      <c r="L10" s="15">
        <f>8+8+14</f>
        <v>30</v>
      </c>
      <c r="M10" s="15">
        <f>6+4</f>
        <v>10</v>
      </c>
      <c r="N10" s="16">
        <f>6</f>
        <v>6</v>
      </c>
      <c r="O10" s="24">
        <f t="shared" si="1"/>
        <v>96</v>
      </c>
      <c r="P10" s="25">
        <f t="shared" si="0"/>
        <v>904</v>
      </c>
      <c r="Q10" s="26">
        <f t="shared" si="2"/>
        <v>8</v>
      </c>
    </row>
    <row r="11" spans="1:17" ht="19.5" customHeight="1">
      <c r="A11" s="13" t="s">
        <v>22</v>
      </c>
      <c r="B11" s="31">
        <v>400</v>
      </c>
      <c r="C11" s="14">
        <v>0</v>
      </c>
      <c r="D11" s="15">
        <v>0</v>
      </c>
      <c r="E11" s="15">
        <v>0</v>
      </c>
      <c r="F11" s="15">
        <v>0</v>
      </c>
      <c r="G11" s="15">
        <f>7</f>
        <v>7</v>
      </c>
      <c r="H11" s="15">
        <v>0</v>
      </c>
      <c r="I11" s="15">
        <v>0</v>
      </c>
      <c r="J11" s="15">
        <v>0</v>
      </c>
      <c r="K11" s="15">
        <f>7+20</f>
        <v>27</v>
      </c>
      <c r="L11" s="15">
        <f>290</f>
        <v>290</v>
      </c>
      <c r="M11" s="15">
        <v>0</v>
      </c>
      <c r="N11" s="16">
        <v>0</v>
      </c>
      <c r="O11" s="24">
        <f t="shared" si="1"/>
        <v>324</v>
      </c>
      <c r="P11" s="25">
        <f t="shared" si="0"/>
        <v>76</v>
      </c>
      <c r="Q11" s="26">
        <f t="shared" si="2"/>
        <v>27</v>
      </c>
    </row>
    <row r="12" spans="1:17" ht="19.5" customHeight="1">
      <c r="A12" s="9" t="s">
        <v>28</v>
      </c>
      <c r="B12" s="35"/>
      <c r="C12" s="10">
        <v>0</v>
      </c>
      <c r="D12" s="10">
        <v>0</v>
      </c>
      <c r="E12" s="10">
        <v>7</v>
      </c>
      <c r="F12" s="10">
        <v>60</v>
      </c>
      <c r="G12" s="10">
        <f>3</f>
        <v>3</v>
      </c>
      <c r="H12" s="10">
        <v>0</v>
      </c>
      <c r="I12" s="10">
        <f>18</f>
        <v>18</v>
      </c>
      <c r="J12" s="10">
        <v>0</v>
      </c>
      <c r="K12" s="10">
        <f>5+2+16.5+2</f>
        <v>25.5</v>
      </c>
      <c r="L12" s="10">
        <v>0</v>
      </c>
      <c r="M12" s="10">
        <f>10</f>
        <v>10</v>
      </c>
      <c r="N12" s="36">
        <f>4+4</f>
        <v>8</v>
      </c>
      <c r="O12" s="24">
        <f t="shared" si="1"/>
        <v>131.5</v>
      </c>
      <c r="P12" s="25">
        <f>B12-O12</f>
        <v>-131.5</v>
      </c>
      <c r="Q12" s="26">
        <f>AVERAGE(C12:N12)</f>
        <v>10.958333333333334</v>
      </c>
    </row>
    <row r="13" spans="1:17" ht="19.5" customHeight="1" thickBot="1">
      <c r="A13" s="9" t="s">
        <v>29</v>
      </c>
      <c r="B13" s="35"/>
      <c r="C13" s="10">
        <v>0</v>
      </c>
      <c r="D13" s="10">
        <v>0</v>
      </c>
      <c r="E13" s="10">
        <v>0</v>
      </c>
      <c r="F13" s="10">
        <v>0</v>
      </c>
      <c r="G13" s="10">
        <f>10</f>
        <v>10</v>
      </c>
      <c r="H13" s="10">
        <v>0</v>
      </c>
      <c r="I13" s="10">
        <v>0</v>
      </c>
      <c r="J13" s="10">
        <v>0</v>
      </c>
      <c r="K13" s="10">
        <f>6</f>
        <v>6</v>
      </c>
      <c r="L13" s="10">
        <v>0</v>
      </c>
      <c r="M13" s="10">
        <v>0</v>
      </c>
      <c r="N13" s="36">
        <v>0</v>
      </c>
      <c r="O13" s="24">
        <f t="shared" si="1"/>
        <v>16</v>
      </c>
      <c r="P13" s="25">
        <f>B13-O13</f>
        <v>-16</v>
      </c>
      <c r="Q13" s="26">
        <f>AVERAGE(C13:N13)</f>
        <v>1.3333333333333333</v>
      </c>
    </row>
    <row r="14" spans="1:17" ht="19.5" customHeight="1">
      <c r="A14" s="17" t="s">
        <v>23</v>
      </c>
      <c r="B14" s="30">
        <f>SUM(B4:B11)</f>
        <v>7900</v>
      </c>
      <c r="C14" s="32">
        <f>SUM(C4:C13)</f>
        <v>72</v>
      </c>
      <c r="D14" s="32">
        <f>SUM(D4:D13)</f>
        <v>15</v>
      </c>
      <c r="E14" s="32">
        <f>SUM(E4:E13)</f>
        <v>157</v>
      </c>
      <c r="F14" s="32">
        <f>SUM(F4:F13)</f>
        <v>125</v>
      </c>
      <c r="G14" s="32">
        <f>SUM(G4:G13)</f>
        <v>232</v>
      </c>
      <c r="H14" s="32">
        <f>H8+H6+H5+H4</f>
        <v>191.7</v>
      </c>
      <c r="I14" s="32">
        <v>129.1</v>
      </c>
      <c r="J14" s="32">
        <f>SUM(J4:J13)</f>
        <v>291</v>
      </c>
      <c r="K14" s="32">
        <f>SUM(K4:K13)</f>
        <v>128.1</v>
      </c>
      <c r="L14" s="32">
        <f>SUM(L4:L13)</f>
        <v>384.5</v>
      </c>
      <c r="M14" s="32">
        <f>SUM(M4:M13)</f>
        <v>152</v>
      </c>
      <c r="N14" s="32">
        <f>SUM(N4:N13)</f>
        <v>117</v>
      </c>
      <c r="O14" s="21">
        <f t="shared" si="1"/>
        <v>1994.4</v>
      </c>
      <c r="P14" s="22">
        <f>SUM(P4:P11)</f>
        <v>6053.1</v>
      </c>
      <c r="Q14" s="23">
        <f t="shared" si="2"/>
        <v>166.20000000000002</v>
      </c>
    </row>
    <row r="15" spans="1:17" ht="19.5" customHeight="1">
      <c r="A15" s="13" t="s">
        <v>24</v>
      </c>
      <c r="B15" s="13" t="s">
        <v>26</v>
      </c>
      <c r="C15" s="34">
        <v>0</v>
      </c>
      <c r="D15" s="18">
        <v>0</v>
      </c>
      <c r="E15" s="18">
        <v>635</v>
      </c>
      <c r="F15" s="18">
        <v>56</v>
      </c>
      <c r="G15" s="18">
        <v>45</v>
      </c>
      <c r="H15" s="18">
        <v>0</v>
      </c>
      <c r="I15" s="18">
        <v>0</v>
      </c>
      <c r="J15" s="18">
        <f>235+175</f>
        <v>410</v>
      </c>
      <c r="K15" s="18">
        <f>30+237+14.1</f>
        <v>281.1</v>
      </c>
      <c r="L15" s="18">
        <f>15+7</f>
        <v>22</v>
      </c>
      <c r="M15" s="18">
        <v>0</v>
      </c>
      <c r="N15" s="19">
        <f>40</f>
        <v>40</v>
      </c>
      <c r="O15" s="24">
        <f t="shared" si="1"/>
        <v>1489.1</v>
      </c>
      <c r="P15" s="25" t="s">
        <v>26</v>
      </c>
      <c r="Q15" s="26">
        <f t="shared" si="2"/>
        <v>124.09166666666665</v>
      </c>
    </row>
    <row r="16" spans="1:17" ht="19.5" customHeight="1" thickBot="1">
      <c r="A16" s="20" t="s">
        <v>25</v>
      </c>
      <c r="B16" s="20" t="s">
        <v>26</v>
      </c>
      <c r="C16" s="33">
        <f>SUM(C14:C15)</f>
        <v>72</v>
      </c>
      <c r="D16" s="33">
        <f>SUM(D14:D15)</f>
        <v>15</v>
      </c>
      <c r="E16" s="33">
        <f>SUM(E14:E15)</f>
        <v>792</v>
      </c>
      <c r="F16" s="33">
        <f>SUM(F14:F15)</f>
        <v>181</v>
      </c>
      <c r="G16" s="33">
        <f>SUM(G14:G15)</f>
        <v>277</v>
      </c>
      <c r="H16" s="33">
        <f>H14+H15</f>
        <v>191.7</v>
      </c>
      <c r="I16" s="33">
        <f>SUM(I14:I15)</f>
        <v>129.1</v>
      </c>
      <c r="J16" s="33">
        <f>SUM(J14:J15)</f>
        <v>701</v>
      </c>
      <c r="K16" s="33">
        <f>SUM(K14:K15)</f>
        <v>409.20000000000005</v>
      </c>
      <c r="L16" s="33">
        <f>SUM(L14:L15)</f>
        <v>406.5</v>
      </c>
      <c r="M16" s="33">
        <f>SUM(M14:M15)</f>
        <v>152</v>
      </c>
      <c r="N16" s="33">
        <f>SUM(N14:N15)</f>
        <v>157</v>
      </c>
      <c r="O16" s="27">
        <f t="shared" si="1"/>
        <v>3483.5</v>
      </c>
      <c r="P16" s="28" t="s">
        <v>26</v>
      </c>
      <c r="Q16" s="29">
        <f t="shared" si="2"/>
        <v>290.2916666666667</v>
      </c>
    </row>
    <row r="17" spans="1:17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7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30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</sheetData>
  <sheetProtection/>
  <mergeCells count="6">
    <mergeCell ref="A19:Q19"/>
    <mergeCell ref="A1:Q1"/>
    <mergeCell ref="P2:Q2"/>
    <mergeCell ref="A17:Q17"/>
    <mergeCell ref="A18:Q18"/>
    <mergeCell ref="A2:C2"/>
  </mergeCells>
  <printOptions horizontalCentered="1"/>
  <pageMargins left="0.2755905511811024" right="0.31496062992125984" top="0.31" bottom="0.3" header="0.26" footer="0.24"/>
  <pageSetup horizontalDpi="600" verticalDpi="600" orientation="landscape" paperSize="9" r:id="rId2"/>
  <ignoredErrors>
    <ignoredError sqref="O6:O11 Q6:Q11 O4 Q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CN=文秘人员/OU=组织部/OU=山东理工大学/O=sdlg</dc:creator>
  <cp:keywords/>
  <dc:description/>
  <cp:lastModifiedBy>china</cp:lastModifiedBy>
  <cp:lastPrinted>2016-10-27T08:57:59Z</cp:lastPrinted>
  <dcterms:created xsi:type="dcterms:W3CDTF">2011-08-29T06:45:26Z</dcterms:created>
  <dcterms:modified xsi:type="dcterms:W3CDTF">2018-01-02T03:28:51Z</dcterms:modified>
  <cp:category/>
  <cp:version/>
  <cp:contentType/>
  <cp:contentStatus/>
</cp:coreProperties>
</file>